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tabRatio="990" activeTab="3"/>
  </bookViews>
  <sheets>
    <sheet name="INDEX" sheetId="1" r:id="rId1"/>
    <sheet name="AD" sheetId="2" r:id="rId2"/>
    <sheet name="AGC + BGC" sheetId="3" r:id="rId3"/>
    <sheet name="FRL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<sst xmlns="http://schemas.openxmlformats.org/spreadsheetml/2006/main" count="217" uniqueCount="112">
  <si>
    <t>AD</t>
  </si>
  <si>
    <t>Activity Data. Loss, gains, stable forest area by strata</t>
  </si>
  <si>
    <t>AGC+BGC</t>
  </si>
  <si>
    <t xml:space="preserve">Above and Below Ground Carbon estimation per hectare </t>
  </si>
  <si>
    <t>FRL</t>
  </si>
  <si>
    <t xml:space="preserve">Forest Reference Emission Level Calculations </t>
  </si>
  <si>
    <t>Private land</t>
  </si>
  <si>
    <t>ha</t>
  </si>
  <si>
    <t>Year 2015</t>
  </si>
  <si>
    <t>Year 2000</t>
  </si>
  <si>
    <t>Tropical High Forest</t>
  </si>
  <si>
    <t>Woodlands</t>
  </si>
  <si>
    <t>Plantation</t>
  </si>
  <si>
    <t>Other land uses (non forest)</t>
  </si>
  <si>
    <t>83,356 ± 7759</t>
  </si>
  <si>
    <t>0 ± 0</t>
  </si>
  <si>
    <t>464 ± 213</t>
  </si>
  <si>
    <t>112,087 ± 7,874</t>
  </si>
  <si>
    <t>Deforestation</t>
  </si>
  <si>
    <t>898,431 ± 28,469</t>
  </si>
  <si>
    <t>8,108 ± 3,059</t>
  </si>
  <si>
    <t>497,652 ± 22,619</t>
  </si>
  <si>
    <t xml:space="preserve">Enhancement </t>
  </si>
  <si>
    <t>231,051 ± 14,746</t>
  </si>
  <si>
    <t>3,450 ± 905</t>
  </si>
  <si>
    <t>Not reported on in this FRL</t>
  </si>
  <si>
    <t>74,273 ± 9,487</t>
  </si>
  <si>
    <t>N/A</t>
  </si>
  <si>
    <t>NFA land</t>
  </si>
  <si>
    <t>272,109 ± 1,520</t>
  </si>
  <si>
    <t>3,382 ± 415</t>
  </si>
  <si>
    <t>9,629 ± 662</t>
  </si>
  <si>
    <t>165,645 ± 3,399</t>
  </si>
  <si>
    <t>9,165 ± 962</t>
  </si>
  <si>
    <t>115,061 ± 3,204</t>
  </si>
  <si>
    <t>20,771 ± 1,263</t>
  </si>
  <si>
    <t>3,217 ± 427</t>
  </si>
  <si>
    <t>37,485 ± 1,178</t>
  </si>
  <si>
    <t>UWA land</t>
  </si>
  <si>
    <t>150,152 ± 3,769</t>
  </si>
  <si>
    <t>2,685 ± 523</t>
  </si>
  <si>
    <t>558,512 ± 6517</t>
  </si>
  <si>
    <t>118 ± 19</t>
  </si>
  <si>
    <t>8,026 ± 969</t>
  </si>
  <si>
    <t>9,478 ± 1,157</t>
  </si>
  <si>
    <t>396 ± 48</t>
  </si>
  <si>
    <t>21,663 ± 1893</t>
  </si>
  <si>
    <t xml:space="preserve">NFI data </t>
  </si>
  <si>
    <t>Above-ground carbon</t>
  </si>
  <si>
    <t>Below-ground carbon</t>
  </si>
  <si>
    <t>Stratum</t>
  </si>
  <si>
    <t>AGC (tC/ha)</t>
  </si>
  <si>
    <t>CI +/-</t>
  </si>
  <si>
    <t>BGC (tC/ha)</t>
  </si>
  <si>
    <t>Tropical High Forests</t>
  </si>
  <si>
    <t>Plantations*</t>
  </si>
  <si>
    <t>-</t>
  </si>
  <si>
    <t>Biomass</t>
  </si>
  <si>
    <t>Carbon</t>
  </si>
  <si>
    <t>AGC</t>
  </si>
  <si>
    <t>BGC</t>
  </si>
  <si>
    <t>Strata no</t>
  </si>
  <si>
    <t>Stratum name</t>
  </si>
  <si>
    <t>Area (ha) 
in 2015</t>
  </si>
  <si>
    <t>Number of plots</t>
  </si>
  <si>
    <t>AGB (t/ha)</t>
  </si>
  <si>
    <t>BGB (t/ha)</t>
  </si>
  <si>
    <t>AGC (t/ha)</t>
  </si>
  <si>
    <t>BGC (t/ha)</t>
  </si>
  <si>
    <t>SDEV</t>
  </si>
  <si>
    <t>Standard error</t>
  </si>
  <si>
    <t>Rel SE</t>
  </si>
  <si>
    <t>T-value</t>
  </si>
  <si>
    <t>CI lower</t>
  </si>
  <si>
    <t>CI upper</t>
  </si>
  <si>
    <t>Rel CI (½)</t>
  </si>
  <si>
    <t xml:space="preserve">Total </t>
  </si>
  <si>
    <r>
      <rPr>
        <sz val="11"/>
        <color indexed="8"/>
        <rFont val="Calibri"/>
        <charset val="134"/>
      </rPr>
      <t xml:space="preserve">* acquired by applying Alder </t>
    </r>
    <r>
      <rPr>
        <i/>
        <sz val="11"/>
        <color indexed="8"/>
        <rFont val="Calibri"/>
        <charset val="134"/>
      </rPr>
      <t>et al.</t>
    </r>
    <r>
      <rPr>
        <sz val="11"/>
        <color indexed="8"/>
        <rFont val="Calibri"/>
        <charset val="134"/>
      </rPr>
      <t xml:space="preserve"> (2003) yield models to NFA tree planting statistics</t>
    </r>
  </si>
  <si>
    <t>Activity Data</t>
  </si>
  <si>
    <t>Deforestation (F &gt; NF)</t>
  </si>
  <si>
    <t>Enhancement (NF &gt; F)</t>
  </si>
  <si>
    <t>Plantations</t>
  </si>
  <si>
    <t>Emission Factors Deforestation</t>
  </si>
  <si>
    <t>Emission Factor</t>
  </si>
  <si>
    <t>Strata</t>
  </si>
  <si>
    <t>EF (ABC + BGC)*3.67 (tCO2/ha)</t>
  </si>
  <si>
    <t>C &gt; CO2</t>
  </si>
  <si>
    <t>Non-Forest</t>
  </si>
  <si>
    <t>Removal Factors Enhancement</t>
  </si>
  <si>
    <t>Removal Factor</t>
  </si>
  <si>
    <t>RF (ABC + BGC)*3.67 (tCO2/ha)</t>
  </si>
  <si>
    <t>NA</t>
  </si>
  <si>
    <t>FRL Deforestation</t>
  </si>
  <si>
    <t>AD Deforestation (ha)</t>
  </si>
  <si>
    <t>EF Deforestation</t>
  </si>
  <si>
    <t>Emissions Deforestation 2000 - 2015</t>
  </si>
  <si>
    <t>FRL deforestation (annual emissions)</t>
  </si>
  <si>
    <t xml:space="preserve">(AGC + BGC)*3.67 </t>
  </si>
  <si>
    <t>AD x EF</t>
  </si>
  <si>
    <t>AD x EF/15</t>
  </si>
  <si>
    <t>in ha</t>
  </si>
  <si>
    <t>in tCO2/ha</t>
  </si>
  <si>
    <t>in tCO2</t>
  </si>
  <si>
    <t>in tCO2/year</t>
  </si>
  <si>
    <t>FRL Enhancement</t>
  </si>
  <si>
    <t>AD Enhancement (ha)</t>
  </si>
  <si>
    <t>RF Enhancement</t>
  </si>
  <si>
    <t>Removals Enhancement 2000 - 2015</t>
  </si>
  <si>
    <t>FRL enhancement (annual removals)</t>
  </si>
  <si>
    <t>AD x RF</t>
  </si>
  <si>
    <t>AD x RF/15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</si>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</sst>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* #,##0.00\ ;\-* #,##0.00\ ;* \-#\ ;@\ "/>
    <numFmt numFmtId="178" formatCode="0.0"/>
    <numFmt numFmtId="179" formatCode="_(* #,##0_);_(* \(#,##0\);_(* &quot;-&quot;??_);_(@_)"/>
    <numFmt numFmtId="180" formatCode="0.000"/>
    <numFmt numFmtId="181" formatCode="0.0\ %"/>
    <numFmt numFmtId="182" formatCode="#,##0.0"/>
  </numFmts>
  <fonts count="28"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0"/>
      <name val="Arial"/>
      <charset val="134"/>
    </font>
    <font>
      <b/>
      <sz val="10"/>
      <name val="Arial"/>
      <charset val="134"/>
    </font>
    <font>
      <sz val="11"/>
      <name val="Calibri"/>
      <charset val="134"/>
    </font>
    <font>
      <sz val="11"/>
      <name val="Calibri"/>
      <charset val="134"/>
      <scheme val="minor"/>
    </font>
    <font>
      <i/>
      <sz val="11"/>
      <color indexed="8"/>
      <name val="Calibri"/>
      <charset val="134"/>
    </font>
    <font>
      <u/>
      <sz val="20"/>
      <color indexed="12"/>
      <name val="Calibri"/>
      <charset val="134"/>
    </font>
    <font>
      <sz val="11"/>
      <color theme="1"/>
      <name val="Calibri"/>
      <charset val="134"/>
      <scheme val="minor"/>
    </font>
    <font>
      <u/>
      <sz val="11"/>
      <color indexed="12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27"/>
        <bgColor indexed="47"/>
      </patternFill>
    </fill>
    <fill>
      <patternFill patternType="solid">
        <fgColor indexed="25"/>
        <bgColor indexed="61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23"/>
        <bgColor indexed="54"/>
      </patternFill>
    </fill>
    <fill>
      <patternFill patternType="solid">
        <fgColor indexed="50"/>
        <bgColor indexed="55"/>
      </patternFill>
    </fill>
    <fill>
      <patternFill patternType="solid">
        <fgColor indexed="22"/>
        <bgColor indexed="45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theme="0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55"/>
      </patternFill>
    </fill>
    <fill>
      <patternFill patternType="solid">
        <fgColor indexed="55"/>
        <bgColor indexed="50"/>
      </patternFill>
    </fill>
    <fill>
      <patternFill patternType="solid">
        <fgColor indexed="52"/>
        <bgColor indexed="2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3"/>
      </top>
      <bottom/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" fillId="0" borderId="0" applyFill="0" applyBorder="0" applyAlignment="0" applyProtection="0"/>
    <xf numFmtId="44" fontId="8" fillId="0" borderId="0" applyFont="0" applyFill="0" applyBorder="0" applyAlignment="0" applyProtection="0">
      <alignment vertical="center"/>
    </xf>
    <xf numFmtId="9" fontId="0" fillId="0" borderId="0" applyFill="0" applyBorder="0" applyProtection="0"/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8" fillId="22" borderId="3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39" applyNumberFormat="0" applyAlignment="0" applyProtection="0">
      <alignment vertical="center"/>
    </xf>
    <xf numFmtId="0" fontId="18" fillId="24" borderId="40" applyNumberFormat="0" applyAlignment="0" applyProtection="0">
      <alignment vertical="center"/>
    </xf>
    <xf numFmtId="0" fontId="19" fillId="24" borderId="39" applyNumberFormat="0" applyAlignment="0" applyProtection="0">
      <alignment vertical="center"/>
    </xf>
    <xf numFmtId="0" fontId="20" fillId="25" borderId="41" applyNumberFormat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177" fontId="0" fillId="0" borderId="0" applyFill="0" applyBorder="0" applyProtection="0"/>
    <xf numFmtId="0" fontId="0" fillId="0" borderId="0"/>
    <xf numFmtId="9" fontId="0" fillId="0" borderId="0" applyFill="0" applyBorder="0" applyProtection="0"/>
  </cellStyleXfs>
  <cellXfs count="1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vertical="center" wrapText="1"/>
    </xf>
    <xf numFmtId="0" fontId="0" fillId="5" borderId="1" xfId="0" applyFill="1" applyBorder="1"/>
    <xf numFmtId="0" fontId="0" fillId="4" borderId="1" xfId="0" applyFont="1" applyFill="1" applyBorder="1" applyAlignment="1">
      <alignment vertical="center" wrapText="1"/>
    </xf>
    <xf numFmtId="3" fontId="0" fillId="6" borderId="1" xfId="0" applyNumberFormat="1" applyFont="1" applyFill="1" applyBorder="1" applyAlignment="1">
      <alignment vertical="center" wrapText="1"/>
    </xf>
    <xf numFmtId="0" fontId="1" fillId="7" borderId="5" xfId="50" applyFont="1" applyFill="1" applyBorder="1" applyAlignment="1">
      <alignment horizontal="center" vertical="center" wrapText="1"/>
    </xf>
    <xf numFmtId="0" fontId="1" fillId="7" borderId="6" xfId="5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/>
    <xf numFmtId="178" fontId="0" fillId="0" borderId="7" xfId="0" applyNumberFormat="1" applyBorder="1"/>
    <xf numFmtId="178" fontId="0" fillId="0" borderId="12" xfId="0" applyNumberFormat="1" applyBorder="1"/>
    <xf numFmtId="178" fontId="0" fillId="0" borderId="1" xfId="0" applyNumberFormat="1" applyBorder="1"/>
    <xf numFmtId="0" fontId="0" fillId="0" borderId="0" xfId="50" applyFont="1"/>
    <xf numFmtId="0" fontId="0" fillId="0" borderId="0" xfId="50" applyFont="1" applyFill="1" applyBorder="1"/>
    <xf numFmtId="3" fontId="1" fillId="0" borderId="0" xfId="0" applyNumberFormat="1" applyFont="1"/>
    <xf numFmtId="0" fontId="1" fillId="0" borderId="0" xfId="50" applyFont="1" applyFill="1" applyBorder="1"/>
    <xf numFmtId="0" fontId="0" fillId="0" borderId="11" xfId="50" applyFont="1" applyFill="1" applyBorder="1"/>
    <xf numFmtId="0" fontId="1" fillId="2" borderId="4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4" xfId="0" applyBorder="1"/>
    <xf numFmtId="3" fontId="0" fillId="0" borderId="1" xfId="0" applyNumberFormat="1" applyFont="1" applyBorder="1"/>
    <xf numFmtId="0" fontId="0" fillId="0" borderId="13" xfId="50" applyFont="1" applyFill="1" applyBorder="1"/>
    <xf numFmtId="0" fontId="0" fillId="0" borderId="1" xfId="0" applyFill="1" applyBorder="1"/>
    <xf numFmtId="0" fontId="0" fillId="0" borderId="14" xfId="50" applyFont="1" applyFill="1" applyBorder="1"/>
    <xf numFmtId="3" fontId="0" fillId="5" borderId="1" xfId="0" applyNumberFormat="1" applyFill="1" applyBorder="1"/>
    <xf numFmtId="179" fontId="2" fillId="0" borderId="1" xfId="1" applyNumberFormat="1" applyBorder="1"/>
    <xf numFmtId="0" fontId="0" fillId="0" borderId="1" xfId="50" applyFont="1" applyFill="1" applyBorder="1"/>
    <xf numFmtId="0" fontId="1" fillId="9" borderId="1" xfId="50" applyFont="1" applyFill="1" applyBorder="1"/>
    <xf numFmtId="0" fontId="1" fillId="9" borderId="1" xfId="0" applyFont="1" applyFill="1" applyBorder="1"/>
    <xf numFmtId="3" fontId="1" fillId="9" borderId="1" xfId="0" applyNumberFormat="1" applyFont="1" applyFill="1" applyBorder="1"/>
    <xf numFmtId="179" fontId="3" fillId="9" borderId="1" xfId="1" applyNumberFormat="1" applyFont="1" applyFill="1" applyBorder="1"/>
    <xf numFmtId="3" fontId="0" fillId="0" borderId="0" xfId="0" applyNumberFormat="1" applyFont="1"/>
    <xf numFmtId="0" fontId="1" fillId="3" borderId="15" xfId="0" applyFont="1" applyFill="1" applyBorder="1"/>
    <xf numFmtId="3" fontId="1" fillId="3" borderId="15" xfId="0" applyNumberFormat="1" applyFont="1" applyFill="1" applyBorder="1"/>
    <xf numFmtId="0" fontId="1" fillId="3" borderId="16" xfId="0" applyFont="1" applyFill="1" applyBorder="1"/>
    <xf numFmtId="0" fontId="0" fillId="0" borderId="17" xfId="0" applyBorder="1"/>
    <xf numFmtId="3" fontId="0" fillId="0" borderId="17" xfId="0" applyNumberFormat="1" applyFont="1" applyBorder="1"/>
    <xf numFmtId="0" fontId="0" fillId="0" borderId="18" xfId="0" applyBorder="1"/>
    <xf numFmtId="0" fontId="0" fillId="0" borderId="19" xfId="50" applyFont="1" applyFill="1" applyBorder="1"/>
    <xf numFmtId="0" fontId="0" fillId="0" borderId="10" xfId="0" applyBorder="1"/>
    <xf numFmtId="3" fontId="0" fillId="0" borderId="10" xfId="0" applyNumberFormat="1" applyFont="1" applyBorder="1"/>
    <xf numFmtId="0" fontId="0" fillId="0" borderId="14" xfId="0" applyFill="1" applyBorder="1"/>
    <xf numFmtId="3" fontId="0" fillId="5" borderId="14" xfId="0" applyNumberFormat="1" applyFill="1" applyBorder="1"/>
    <xf numFmtId="0" fontId="0" fillId="0" borderId="14" xfId="0" applyBorder="1"/>
    <xf numFmtId="3" fontId="0" fillId="0" borderId="14" xfId="0" applyNumberFormat="1" applyFont="1" applyFill="1" applyBorder="1"/>
    <xf numFmtId="3" fontId="0" fillId="0" borderId="1" xfId="0" applyNumberFormat="1" applyFont="1" applyFill="1" applyBorder="1"/>
    <xf numFmtId="3" fontId="0" fillId="5" borderId="1" xfId="0" applyNumberFormat="1" applyFont="1" applyFill="1" applyBorder="1"/>
    <xf numFmtId="0" fontId="0" fillId="0" borderId="0" xfId="0" applyBorder="1"/>
    <xf numFmtId="3" fontId="0" fillId="0" borderId="0" xfId="0" applyNumberFormat="1"/>
    <xf numFmtId="0" fontId="0" fillId="0" borderId="7" xfId="0" applyBorder="1"/>
    <xf numFmtId="178" fontId="1" fillId="0" borderId="0" xfId="0" applyNumberFormat="1" applyFont="1"/>
    <xf numFmtId="0" fontId="0" fillId="0" borderId="0" xfId="0" applyFill="1"/>
    <xf numFmtId="178" fontId="0" fillId="0" borderId="0" xfId="0" applyNumberFormat="1" applyFont="1"/>
    <xf numFmtId="0" fontId="1" fillId="7" borderId="20" xfId="50" applyFont="1" applyFill="1" applyBorder="1" applyAlignment="1">
      <alignment horizontal="center"/>
    </xf>
    <xf numFmtId="0" fontId="0" fillId="10" borderId="7" xfId="0" applyFont="1" applyFill="1" applyBorder="1" applyAlignment="1">
      <alignment horizontal="center"/>
    </xf>
    <xf numFmtId="0" fontId="0" fillId="11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8" xfId="50" applyFont="1" applyBorder="1" applyAlignment="1">
      <alignment horizontal="center"/>
    </xf>
    <xf numFmtId="0" fontId="1" fillId="0" borderId="21" xfId="50" applyFont="1" applyBorder="1" applyAlignment="1">
      <alignment horizontal="center"/>
    </xf>
    <xf numFmtId="0" fontId="0" fillId="0" borderId="7" xfId="0" applyFont="1" applyFill="1" applyBorder="1"/>
    <xf numFmtId="178" fontId="0" fillId="0" borderId="7" xfId="0" applyNumberFormat="1" applyFill="1" applyBorder="1" applyAlignment="1">
      <alignment horizontal="center"/>
    </xf>
    <xf numFmtId="0" fontId="0" fillId="0" borderId="7" xfId="50" applyFont="1" applyBorder="1"/>
    <xf numFmtId="178" fontId="0" fillId="0" borderId="7" xfId="0" applyNumberFormat="1" applyBorder="1" applyAlignment="1">
      <alignment horizontal="center"/>
    </xf>
    <xf numFmtId="178" fontId="1" fillId="0" borderId="7" xfId="0" applyNumberFormat="1" applyFont="1" applyBorder="1" applyAlignment="1">
      <alignment horizontal="center"/>
    </xf>
    <xf numFmtId="178" fontId="0" fillId="0" borderId="0" xfId="0" applyNumberForma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7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178" fontId="0" fillId="0" borderId="0" xfId="0" applyNumberFormat="1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Font="1" applyBorder="1"/>
    <xf numFmtId="3" fontId="4" fillId="0" borderId="9" xfId="0" applyNumberFormat="1" applyFont="1" applyBorder="1" applyAlignment="1">
      <alignment horizontal="center"/>
    </xf>
    <xf numFmtId="0" fontId="4" fillId="12" borderId="23" xfId="0" applyFont="1" applyFill="1" applyBorder="1"/>
    <xf numFmtId="180" fontId="1" fillId="12" borderId="23" xfId="0" applyNumberFormat="1" applyFont="1" applyFill="1" applyBorder="1"/>
    <xf numFmtId="178" fontId="0" fillId="0" borderId="23" xfId="0" applyNumberFormat="1" applyFont="1" applyFill="1" applyBorder="1" applyAlignment="1">
      <alignment horizontal="center"/>
    </xf>
    <xf numFmtId="0" fontId="0" fillId="13" borderId="0" xfId="0" applyFill="1"/>
    <xf numFmtId="3" fontId="1" fillId="13" borderId="0" xfId="0" applyNumberFormat="1" applyFont="1" applyFill="1" applyAlignment="1">
      <alignment horizontal="center"/>
    </xf>
    <xf numFmtId="0" fontId="1" fillId="13" borderId="0" xfId="0" applyFont="1" applyFill="1"/>
    <xf numFmtId="178" fontId="1" fillId="13" borderId="0" xfId="0" applyNumberFormat="1" applyFont="1" applyFill="1" applyAlignment="1">
      <alignment horizontal="center"/>
    </xf>
    <xf numFmtId="0" fontId="0" fillId="0" borderId="0" xfId="0" applyFont="1" applyFill="1" applyBorder="1"/>
    <xf numFmtId="0" fontId="1" fillId="0" borderId="7" xfId="0" applyFont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0" borderId="25" xfId="0" applyBorder="1"/>
    <xf numFmtId="0" fontId="1" fillId="7" borderId="2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/>
    </xf>
    <xf numFmtId="181" fontId="0" fillId="0" borderId="0" xfId="3" applyNumberFormat="1" applyFill="1" applyBorder="1" applyAlignment="1" applyProtection="1">
      <alignment horizontal="center"/>
    </xf>
    <xf numFmtId="2" fontId="0" fillId="0" borderId="0" xfId="0" applyNumberFormat="1" applyBorder="1" applyAlignment="1">
      <alignment horizontal="center"/>
    </xf>
    <xf numFmtId="181" fontId="0" fillId="0" borderId="26" xfId="3" applyNumberFormat="1" applyFill="1" applyBorder="1" applyAlignment="1" applyProtection="1">
      <alignment horizontal="center"/>
    </xf>
    <xf numFmtId="178" fontId="0" fillId="0" borderId="25" xfId="0" applyNumberFormat="1" applyFont="1" applyBorder="1" applyAlignment="1">
      <alignment horizontal="center"/>
    </xf>
    <xf numFmtId="178" fontId="0" fillId="0" borderId="0" xfId="0" applyNumberFormat="1" applyFont="1" applyBorder="1" applyAlignment="1">
      <alignment horizontal="center"/>
    </xf>
    <xf numFmtId="178" fontId="0" fillId="0" borderId="0" xfId="51" applyNumberFormat="1" applyFont="1" applyFill="1" applyBorder="1" applyAlignment="1" applyProtection="1">
      <alignment horizontal="center"/>
    </xf>
    <xf numFmtId="178" fontId="0" fillId="0" borderId="26" xfId="51" applyNumberFormat="1" applyFont="1" applyFill="1" applyBorder="1" applyAlignment="1" applyProtection="1">
      <alignment horizontal="center"/>
    </xf>
    <xf numFmtId="180" fontId="0" fillId="12" borderId="27" xfId="0" applyNumberFormat="1" applyFill="1" applyBorder="1"/>
    <xf numFmtId="180" fontId="0" fillId="12" borderId="28" xfId="0" applyNumberFormat="1" applyFill="1" applyBorder="1"/>
    <xf numFmtId="181" fontId="0" fillId="12" borderId="28" xfId="51" applyNumberFormat="1" applyFont="1" applyFill="1" applyBorder="1" applyAlignment="1" applyProtection="1"/>
    <xf numFmtId="0" fontId="0" fillId="12" borderId="28" xfId="0" applyFill="1" applyBorder="1"/>
    <xf numFmtId="181" fontId="0" fillId="12" borderId="29" xfId="51" applyNumberFormat="1" applyFont="1" applyFill="1" applyBorder="1" applyAlignment="1" applyProtection="1"/>
    <xf numFmtId="0" fontId="0" fillId="13" borderId="30" xfId="0" applyFill="1" applyBorder="1"/>
    <xf numFmtId="178" fontId="0" fillId="13" borderId="24" xfId="0" applyNumberFormat="1" applyFill="1" applyBorder="1" applyAlignment="1">
      <alignment horizontal="center"/>
    </xf>
    <xf numFmtId="181" fontId="0" fillId="13" borderId="0" xfId="3" applyNumberFormat="1" applyFill="1" applyBorder="1" applyAlignment="1" applyProtection="1">
      <alignment horizontal="center"/>
    </xf>
    <xf numFmtId="2" fontId="0" fillId="13" borderId="0" xfId="0" applyNumberFormat="1" applyFill="1" applyBorder="1" applyAlignment="1">
      <alignment horizontal="center"/>
    </xf>
    <xf numFmtId="178" fontId="0" fillId="13" borderId="0" xfId="0" applyNumberFormat="1" applyFill="1" applyBorder="1" applyAlignment="1">
      <alignment horizontal="center"/>
    </xf>
    <xf numFmtId="0" fontId="1" fillId="14" borderId="31" xfId="0" applyFont="1" applyFill="1" applyBorder="1" applyAlignment="1">
      <alignment horizontal="center"/>
    </xf>
    <xf numFmtId="0" fontId="0" fillId="0" borderId="26" xfId="0" applyBorder="1"/>
    <xf numFmtId="178" fontId="0" fillId="0" borderId="25" xfId="0" applyNumberFormat="1" applyBorder="1" applyAlignment="1">
      <alignment horizontal="center"/>
    </xf>
    <xf numFmtId="181" fontId="0" fillId="0" borderId="0" xfId="51" applyNumberFormat="1" applyFont="1" applyFill="1" applyBorder="1" applyAlignment="1" applyProtection="1">
      <alignment horizontal="center"/>
    </xf>
    <xf numFmtId="181" fontId="0" fillId="0" borderId="26" xfId="51" applyNumberFormat="1" applyFont="1" applyFill="1" applyBorder="1" applyAlignment="1" applyProtection="1">
      <alignment horizontal="center"/>
    </xf>
    <xf numFmtId="0" fontId="0" fillId="12" borderId="27" xfId="0" applyFill="1" applyBorder="1"/>
    <xf numFmtId="0" fontId="6" fillId="0" borderId="0" xfId="0" applyFont="1"/>
    <xf numFmtId="0" fontId="0" fillId="0" borderId="32" xfId="0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15" borderId="29" xfId="0" applyFont="1" applyFill="1" applyBorder="1" applyAlignment="1">
      <alignment vertical="center" wrapText="1"/>
    </xf>
    <xf numFmtId="0" fontId="0" fillId="16" borderId="29" xfId="0" applyFont="1" applyFill="1" applyBorder="1" applyAlignment="1">
      <alignment vertical="center" wrapText="1"/>
    </xf>
    <xf numFmtId="0" fontId="0" fillId="5" borderId="29" xfId="0" applyFont="1" applyFill="1" applyBorder="1" applyAlignment="1">
      <alignment vertical="center" wrapText="1"/>
    </xf>
    <xf numFmtId="0" fontId="0" fillId="17" borderId="29" xfId="0" applyFont="1" applyFill="1" applyBorder="1" applyAlignment="1">
      <alignment vertical="center" wrapText="1"/>
    </xf>
    <xf numFmtId="0" fontId="0" fillId="18" borderId="2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" fontId="0" fillId="0" borderId="0" xfId="0" applyNumberFormat="1"/>
    <xf numFmtId="0" fontId="0" fillId="19" borderId="29" xfId="0" applyFont="1" applyFill="1" applyBorder="1" applyAlignment="1">
      <alignment vertical="center" wrapText="1"/>
    </xf>
    <xf numFmtId="182" fontId="0" fillId="16" borderId="32" xfId="0" applyNumberFormat="1" applyFill="1" applyBorder="1" applyAlignment="1">
      <alignment horizontal="center" vertical="center" wrapText="1"/>
    </xf>
    <xf numFmtId="182" fontId="0" fillId="18" borderId="34" xfId="0" applyNumberFormat="1" applyFont="1" applyFill="1" applyBorder="1" applyAlignment="1">
      <alignment horizontal="center" vertical="center" wrapText="1"/>
    </xf>
    <xf numFmtId="0" fontId="0" fillId="0" borderId="35" xfId="0" applyBorder="1"/>
    <xf numFmtId="0" fontId="7" fillId="8" borderId="7" xfId="6" applyNumberFormat="1" applyFont="1" applyFill="1" applyBorder="1" applyAlignment="1" applyProtection="1">
      <alignment horizontal="center" vertical="center"/>
    </xf>
    <xf numFmtId="0" fontId="7" fillId="0" borderId="7" xfId="6" applyNumberFormat="1" applyFont="1" applyFill="1" applyBorder="1" applyAlignment="1" applyProtection="1">
      <alignment vertical="center" wrapText="1"/>
    </xf>
    <xf numFmtId="0" fontId="7" fillId="20" borderId="7" xfId="6" applyNumberFormat="1" applyFont="1" applyFill="1" applyBorder="1" applyAlignment="1" applyProtection="1">
      <alignment horizontal="center" vertical="center"/>
    </xf>
    <xf numFmtId="0" fontId="7" fillId="21" borderId="7" xfId="6" applyNumberFormat="1" applyFont="1" applyFill="1" applyBorder="1" applyAlignment="1" applyProtection="1">
      <alignment horizontal="center"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Normal 2" xfId="50"/>
    <cellStyle name="Percent 2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B5B5"/>
      <rgbColor rgb="00878787"/>
      <rgbColor rgb="009999FF"/>
      <rgbColor rgb="00C0504D"/>
      <rgbColor rgb="00FFFFCC"/>
      <rgbColor rgb="00DCE6F2"/>
      <rgbColor rgb="00660066"/>
      <rgbColor rgb="00FF8080"/>
      <rgbColor rgb="000066CC"/>
      <rgbColor rgb="00CCDAB7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DCDB"/>
      <rgbColor rgb="004F81BD"/>
      <rgbColor rgb="004BACC6"/>
      <rgbColor rgb="0092D050"/>
      <rgbColor rgb="00FFCC00"/>
      <rgbColor rgb="00F79646"/>
      <rgbColor rgb="00FF6600"/>
      <rgbColor rgb="008064A2"/>
      <rgbColor rgb="009BBB59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US"/>
              <a:t>Above-ground carbon (AGC ) 
in Forest La</a:t>
            </a:r>
            <a:endParaRPr lang="en-US"/>
          </a:p>
        </c:rich>
      </c:tx>
      <c:layout>
        <c:manualLayout>
          <c:xMode val="edge"/>
          <c:yMode val="edge"/>
          <c:x val="0.208695880406254"/>
          <c:y val="0.025139664804469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9565450455853"/>
          <c:y val="0.636872377019107"/>
          <c:w val="0.743479050058435"/>
          <c:h val="0.259776890626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'AGC + BGC'!$C$3</c:f>
              <c:strCache>
                <c:ptCount val="1"/>
                <c:pt idx="0">
                  <c:v>AGC (tC/ha)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'AGC + BGC'!$B$4:$B$6</c:f>
              <c:strCache>
                <c:ptCount val="3"/>
                <c:pt idx="0">
                  <c:v>Tropical High Forests</c:v>
                </c:pt>
                <c:pt idx="1">
                  <c:v>Woodlands</c:v>
                </c:pt>
                <c:pt idx="2">
                  <c:v>Plantations*</c:v>
                </c:pt>
              </c:strCache>
            </c:strRef>
          </c:cat>
          <c:val>
            <c:numRef>
              <c:f>'AGC + BGC'!$C$4:$C$6</c:f>
              <c:numCache>
                <c:formatCode>0.0</c:formatCode>
                <c:ptCount val="3"/>
                <c:pt idx="0">
                  <c:v>115.6719</c:v>
                </c:pt>
                <c:pt idx="1">
                  <c:v>20</c:v>
                </c:pt>
                <c:pt idx="2">
                  <c:v>57.2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24448"/>
        <c:axId val="84825984"/>
      </c:barChart>
      <c:catAx>
        <c:axId val="848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 cmpd="sng" algn="ctr">
            <a:solidFill>
              <a:srgbClr val="878787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84825984"/>
        <c:crossesAt val="0"/>
        <c:auto val="1"/>
        <c:lblAlgn val="ctr"/>
        <c:lblOffset val="100"/>
        <c:tickLblSkip val="1"/>
        <c:noMultiLvlLbl val="0"/>
      </c:catAx>
      <c:valAx>
        <c:axId val="84825984"/>
        <c:scaling>
          <c:orientation val="minMax"/>
          <c:max val="120"/>
        </c:scaling>
        <c:delete val="0"/>
        <c:axPos val="l"/>
        <c:majorGridlines>
          <c:spPr>
            <a:ln w="12700" cap="flat" cmpd="sng" algn="ctr">
              <a:solidFill>
                <a:srgbClr val="878787"/>
              </a:solidFill>
              <a:prstDash val="solid"/>
              <a:round/>
            </a:ln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tC/ha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630434782608696"/>
              <c:y val="0.7067047903928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 cap="flat" cmpd="sng" algn="ctr">
            <a:solidFill>
              <a:srgbClr val="878787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84824448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5de124c1-6891-443f-b4e3-553cc2d9ed3d}"/>
      </c:ext>
    </c:extLst>
  </c:chart>
  <c:spPr>
    <a:solidFill>
      <a:srgbClr val="FFFFFF"/>
    </a:solidFill>
    <a:ln w="3175" cap="flat" cmpd="sng" algn="ctr">
      <a:solidFill>
        <a:srgbClr val="878787"/>
      </a:solidFill>
      <a:prstDash val="solid"/>
      <a:round/>
    </a:ln>
  </c:spPr>
  <c:txPr>
    <a:bodyPr/>
    <a:lstStyle/>
    <a:p>
      <a:pPr>
        <a:defRPr lang="en-US" sz="11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US"/>
              <a:t>Below-ground carbon (BGC) 
in Forest La</a:t>
            </a:r>
            <a:endParaRPr lang="en-US"/>
          </a:p>
        </c:rich>
      </c:tx>
      <c:layout>
        <c:manualLayout>
          <c:xMode val="edge"/>
          <c:yMode val="edge"/>
          <c:x val="0.254348054319297"/>
          <c:y val="0.025139664804469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739365806902"/>
          <c:y val="0.634079077119901"/>
          <c:w val="0.745652965409483"/>
          <c:h val="0.16480469405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'AGC + BGC'!$C$3</c:f>
              <c:strCache>
                <c:ptCount val="1"/>
                <c:pt idx="0">
                  <c:v>AGC (tC/ha)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'AGC + BGC'!$B$4:$B$6</c:f>
              <c:strCache>
                <c:ptCount val="3"/>
                <c:pt idx="0">
                  <c:v>Tropical High Forests</c:v>
                </c:pt>
                <c:pt idx="1">
                  <c:v>Woodlands</c:v>
                </c:pt>
                <c:pt idx="2">
                  <c:v>Plantations*</c:v>
                </c:pt>
              </c:strCache>
            </c:strRef>
          </c:cat>
          <c:val>
            <c:numRef>
              <c:f>'AGC + BGC'!$F$4:$F$6</c:f>
              <c:numCache>
                <c:formatCode>0.0</c:formatCode>
                <c:ptCount val="3"/>
                <c:pt idx="0">
                  <c:v>27.761256</c:v>
                </c:pt>
                <c:pt idx="1">
                  <c:v>4.8</c:v>
                </c:pt>
                <c:pt idx="2">
                  <c:v>13.728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34176"/>
        <c:axId val="84835712"/>
      </c:barChart>
      <c:catAx>
        <c:axId val="8483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 cap="flat" cmpd="sng" algn="ctr">
            <a:solidFill>
              <a:srgbClr val="878787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84835712"/>
        <c:crossesAt val="0"/>
        <c:auto val="1"/>
        <c:lblAlgn val="ctr"/>
        <c:lblOffset val="100"/>
        <c:tickLblSkip val="1"/>
        <c:noMultiLvlLbl val="0"/>
      </c:catAx>
      <c:valAx>
        <c:axId val="84835712"/>
        <c:scaling>
          <c:orientation val="minMax"/>
          <c:max val="30"/>
        </c:scaling>
        <c:delete val="0"/>
        <c:axPos val="l"/>
        <c:majorGridlines>
          <c:spPr>
            <a:ln w="12700" cap="flat" cmpd="sng" algn="ctr">
              <a:solidFill>
                <a:srgbClr val="878787"/>
              </a:solidFill>
              <a:prstDash val="solid"/>
              <a:round/>
            </a:ln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US"/>
                  <a:t>tC/ha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804347826086956"/>
              <c:y val="0.6564254607838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 cap="flat" cmpd="sng" algn="ctr">
            <a:solidFill>
              <a:srgbClr val="878787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</a:p>
        </c:txPr>
        <c:crossAx val="84834176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48ad89fa-38bc-4869-affd-b6f8e8a60623}"/>
      </c:ext>
    </c:extLst>
  </c:chart>
  <c:spPr>
    <a:solidFill>
      <a:srgbClr val="FFFFFF"/>
    </a:solidFill>
    <a:ln w="3175" cap="flat" cmpd="sng" algn="ctr">
      <a:solidFill>
        <a:srgbClr val="878787"/>
      </a:solidFill>
      <a:prstDash val="solid"/>
      <a:round/>
    </a:ln>
  </c:spPr>
  <c:txPr>
    <a:bodyPr/>
    <a:lstStyle/>
    <a:p>
      <a:pPr>
        <a:defRPr lang="en-US" sz="11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476250</xdr:colOff>
      <xdr:row>17</xdr:row>
      <xdr:rowOff>133350</xdr:rowOff>
    </xdr:from>
    <xdr:to>
      <xdr:col>5</xdr:col>
      <xdr:colOff>266700</xdr:colOff>
      <xdr:row>35</xdr:row>
      <xdr:rowOff>114300</xdr:rowOff>
    </xdr:to>
    <xdr:graphicFrame>
      <xdr:nvGraphicFramePr>
        <xdr:cNvPr id="3149" name="Chart 1"/>
        <xdr:cNvGraphicFramePr/>
      </xdr:nvGraphicFramePr>
      <xdr:xfrm>
        <a:off x="671830" y="3451860"/>
        <a:ext cx="4512310" cy="32727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914400</xdr:colOff>
      <xdr:row>17</xdr:row>
      <xdr:rowOff>190500</xdr:rowOff>
    </xdr:from>
    <xdr:to>
      <xdr:col>10</xdr:col>
      <xdr:colOff>866775</xdr:colOff>
      <xdr:row>35</xdr:row>
      <xdr:rowOff>171450</xdr:rowOff>
    </xdr:to>
    <xdr:graphicFrame>
      <xdr:nvGraphicFramePr>
        <xdr:cNvPr id="3150" name="Chart 2"/>
        <xdr:cNvGraphicFramePr/>
      </xdr:nvGraphicFramePr>
      <xdr:xfrm>
        <a:off x="5831840" y="3501390"/>
        <a:ext cx="4507230" cy="32804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B2:C4"/>
  <sheetViews>
    <sheetView workbookViewId="0">
      <selection activeCell="C4" sqref="C4"/>
    </sheetView>
  </sheetViews>
  <sheetFormatPr defaultColWidth="9" defaultRowHeight="14.4" outlineLevelRow="3" outlineLevelCol="2"/>
  <cols>
    <col min="1" max="1" width="2.71296296296296" customWidth="1"/>
    <col min="2" max="2" width="22.1388888888889" customWidth="1"/>
    <col min="3" max="3" width="103.425925925926" customWidth="1"/>
  </cols>
  <sheetData>
    <row r="2" ht="80.1" customHeight="1" spans="2:3">
      <c r="B2" s="147" t="s">
        <v>0</v>
      </c>
      <c r="C2" s="148" t="s">
        <v>1</v>
      </c>
    </row>
    <row r="3" ht="80.1" customHeight="1" spans="2:3">
      <c r="B3" s="149" t="s">
        <v>2</v>
      </c>
      <c r="C3" s="148" t="s">
        <v>3</v>
      </c>
    </row>
    <row r="4" ht="80.1" customHeight="1" spans="2:3">
      <c r="B4" s="150" t="s">
        <v>4</v>
      </c>
      <c r="C4" s="148" t="s">
        <v>5</v>
      </c>
    </row>
  </sheetData>
  <sheetProtection selectLockedCells="1" selectUnlockedCells="1"/>
  <hyperlinks>
    <hyperlink ref="B2" location="AD!A1" display="AD"/>
    <hyperlink ref="C2" location="AD!A1" display="Activity Data. Loss, gains, stable forest area by strata"/>
    <hyperlink ref="B3" location="AGB!A1" display="AGC+BGC"/>
    <hyperlink ref="C3" location="'AGC + BGC'!A1" display="Above and Below Ground Carbon estimation per hectare "/>
    <hyperlink ref="C4" location="FRL!A1" display="Forest Reference Emission Level Calculations "/>
    <hyperlink ref="B4" location="FRL!A1" display="FRL"/>
  </hyperlinks>
  <pageMargins left="0.7" right="0.7" top="0.75" bottom="0.75" header="0.511805555555556" footer="0.511805555555556"/>
  <pageSetup paperSize="1" firstPageNumber="0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5"/>
  </sheetPr>
  <dimension ref="B1:J26"/>
  <sheetViews>
    <sheetView workbookViewId="0">
      <selection activeCell="J8" sqref="J8"/>
    </sheetView>
  </sheetViews>
  <sheetFormatPr defaultColWidth="8.71296296296296" defaultRowHeight="14.4"/>
  <cols>
    <col min="1" max="1" width="2.13888888888889" customWidth="1"/>
    <col min="2" max="2" width="28" customWidth="1"/>
    <col min="3" max="3" width="25.287037037037" customWidth="1"/>
    <col min="4" max="4" width="15.5740740740741" customWidth="1"/>
    <col min="5" max="5" width="19.5740740740741" customWidth="1"/>
    <col min="6" max="6" width="21.4259259259259" customWidth="1"/>
    <col min="7" max="7" width="12.1388888888889" customWidth="1"/>
    <col min="10" max="10" width="27.1388888888889" customWidth="1"/>
    <col min="11" max="11" width="12.1388888888889" customWidth="1"/>
    <col min="12" max="12" width="11.287037037037" customWidth="1"/>
    <col min="15" max="15" width="10.1388888888889" customWidth="1"/>
    <col min="16" max="16" width="11.712962962963" customWidth="1"/>
    <col min="17" max="17" width="10.4259259259259" customWidth="1"/>
  </cols>
  <sheetData>
    <row r="1" spans="2:3">
      <c r="B1" s="2" t="s">
        <v>6</v>
      </c>
      <c r="C1" s="131" t="s">
        <v>7</v>
      </c>
    </row>
    <row r="2" ht="15.15"/>
    <row r="3" ht="15.75" customHeight="1" spans="2:7">
      <c r="B3" s="132"/>
      <c r="C3" s="133" t="s">
        <v>8</v>
      </c>
      <c r="D3" s="133"/>
      <c r="E3" s="133"/>
      <c r="F3" s="133"/>
      <c r="G3" s="64"/>
    </row>
    <row r="4" ht="29.55" spans="2:6">
      <c r="B4" s="134" t="s">
        <v>9</v>
      </c>
      <c r="C4" s="135" t="s">
        <v>10</v>
      </c>
      <c r="D4" s="135" t="s">
        <v>11</v>
      </c>
      <c r="E4" s="135" t="s">
        <v>12</v>
      </c>
      <c r="F4" s="135" t="s">
        <v>13</v>
      </c>
    </row>
    <row r="5" ht="15.15" spans="2:10">
      <c r="B5" s="134" t="s">
        <v>10</v>
      </c>
      <c r="C5" s="136" t="s">
        <v>14</v>
      </c>
      <c r="D5" s="136" t="s">
        <v>15</v>
      </c>
      <c r="E5" s="136" t="s">
        <v>16</v>
      </c>
      <c r="F5" s="137" t="s">
        <v>17</v>
      </c>
      <c r="J5" s="144" t="s">
        <v>18</v>
      </c>
    </row>
    <row r="6" ht="15.15" spans="2:10">
      <c r="B6" s="134" t="s">
        <v>11</v>
      </c>
      <c r="C6" s="138"/>
      <c r="D6" s="136" t="s">
        <v>19</v>
      </c>
      <c r="E6" s="136" t="s">
        <v>20</v>
      </c>
      <c r="F6" s="137" t="s">
        <v>21</v>
      </c>
      <c r="J6" s="145" t="s">
        <v>22</v>
      </c>
    </row>
    <row r="7" ht="15.15" spans="2:10">
      <c r="B7" s="134" t="s">
        <v>12</v>
      </c>
      <c r="C7" s="138"/>
      <c r="D7" s="138"/>
      <c r="E7" s="139" t="s">
        <v>23</v>
      </c>
      <c r="F7" s="137" t="s">
        <v>24</v>
      </c>
      <c r="J7" s="146" t="s">
        <v>25</v>
      </c>
    </row>
    <row r="8" ht="15.15" spans="2:6">
      <c r="B8" s="134" t="s">
        <v>13</v>
      </c>
      <c r="C8" s="140" t="s">
        <v>15</v>
      </c>
      <c r="D8" s="140" t="s">
        <v>15</v>
      </c>
      <c r="E8" s="140" t="s">
        <v>26</v>
      </c>
      <c r="F8" s="135" t="s">
        <v>27</v>
      </c>
    </row>
    <row r="10" spans="2:3">
      <c r="B10" s="141" t="s">
        <v>28</v>
      </c>
      <c r="C10" s="131" t="s">
        <v>7</v>
      </c>
    </row>
    <row r="11" ht="15.15"/>
    <row r="12" ht="15.15" spans="2:6">
      <c r="B12" s="132"/>
      <c r="C12" s="133" t="s">
        <v>8</v>
      </c>
      <c r="D12" s="133"/>
      <c r="E12" s="133"/>
      <c r="F12" s="133"/>
    </row>
    <row r="13" ht="29.55" spans="2:6">
      <c r="B13" s="134" t="s">
        <v>9</v>
      </c>
      <c r="C13" s="135" t="s">
        <v>10</v>
      </c>
      <c r="D13" s="135" t="s">
        <v>11</v>
      </c>
      <c r="E13" s="135" t="s">
        <v>12</v>
      </c>
      <c r="F13" s="135" t="s">
        <v>13</v>
      </c>
    </row>
    <row r="14" ht="15.15" spans="2:6">
      <c r="B14" s="134" t="s">
        <v>10</v>
      </c>
      <c r="C14" s="136" t="s">
        <v>29</v>
      </c>
      <c r="D14" s="136" t="s">
        <v>15</v>
      </c>
      <c r="E14" s="136" t="s">
        <v>30</v>
      </c>
      <c r="F14" s="137" t="s">
        <v>31</v>
      </c>
    </row>
    <row r="15" ht="15.15" spans="2:6">
      <c r="B15" s="134" t="s">
        <v>11</v>
      </c>
      <c r="C15" s="138"/>
      <c r="D15" s="136" t="s">
        <v>32</v>
      </c>
      <c r="E15" s="136" t="s">
        <v>33</v>
      </c>
      <c r="F15" s="137" t="s">
        <v>34</v>
      </c>
    </row>
    <row r="16" ht="15.15" spans="2:6">
      <c r="B16" s="134" t="s">
        <v>12</v>
      </c>
      <c r="C16" s="138"/>
      <c r="D16" s="138"/>
      <c r="E16" s="139" t="s">
        <v>35</v>
      </c>
      <c r="F16" s="137" t="s">
        <v>36</v>
      </c>
    </row>
    <row r="17" ht="15.15" spans="2:6">
      <c r="B17" s="134" t="s">
        <v>13</v>
      </c>
      <c r="C17" s="140" t="s">
        <v>15</v>
      </c>
      <c r="D17" s="140" t="s">
        <v>15</v>
      </c>
      <c r="E17" s="140" t="s">
        <v>37</v>
      </c>
      <c r="F17" s="135" t="s">
        <v>27</v>
      </c>
    </row>
    <row r="18" spans="5:5">
      <c r="E18" s="142"/>
    </row>
    <row r="19" spans="2:5">
      <c r="B19" s="141" t="s">
        <v>38</v>
      </c>
      <c r="C19" s="131" t="s">
        <v>7</v>
      </c>
      <c r="E19" s="142"/>
    </row>
    <row r="20" ht="15.15" spans="5:5">
      <c r="E20" s="142"/>
    </row>
    <row r="21" ht="15.15" spans="2:6">
      <c r="B21" s="132"/>
      <c r="C21" s="133" t="s">
        <v>8</v>
      </c>
      <c r="D21" s="133"/>
      <c r="E21" s="133"/>
      <c r="F21" s="133"/>
    </row>
    <row r="22" ht="29.55" spans="2:6">
      <c r="B22" s="134" t="s">
        <v>9</v>
      </c>
      <c r="C22" s="135" t="s">
        <v>10</v>
      </c>
      <c r="D22" s="135" t="s">
        <v>11</v>
      </c>
      <c r="E22" s="135" t="s">
        <v>12</v>
      </c>
      <c r="F22" s="135" t="s">
        <v>13</v>
      </c>
    </row>
    <row r="23" ht="15.15" spans="2:6">
      <c r="B23" s="134" t="s">
        <v>10</v>
      </c>
      <c r="C23" s="143" t="s">
        <v>39</v>
      </c>
      <c r="D23" s="136" t="s">
        <v>15</v>
      </c>
      <c r="E23" s="136" t="s">
        <v>15</v>
      </c>
      <c r="F23" s="137" t="s">
        <v>40</v>
      </c>
    </row>
    <row r="24" ht="15.15" spans="2:6">
      <c r="B24" s="134" t="s">
        <v>11</v>
      </c>
      <c r="C24" s="138"/>
      <c r="D24" s="143" t="s">
        <v>41</v>
      </c>
      <c r="E24" s="136" t="s">
        <v>42</v>
      </c>
      <c r="F24" s="137" t="s">
        <v>43</v>
      </c>
    </row>
    <row r="25" ht="15.15" spans="2:6">
      <c r="B25" s="134" t="s">
        <v>12</v>
      </c>
      <c r="C25" s="138"/>
      <c r="D25" s="138"/>
      <c r="E25" s="139" t="s">
        <v>44</v>
      </c>
      <c r="F25" s="137" t="s">
        <v>45</v>
      </c>
    </row>
    <row r="26" ht="15.15" spans="2:6">
      <c r="B26" s="134" t="s">
        <v>13</v>
      </c>
      <c r="C26" s="140" t="s">
        <v>15</v>
      </c>
      <c r="D26" s="140" t="s">
        <v>15</v>
      </c>
      <c r="E26" s="140" t="s">
        <v>46</v>
      </c>
      <c r="F26" s="135" t="s">
        <v>27</v>
      </c>
    </row>
  </sheetData>
  <sheetProtection selectLockedCells="1" selectUnlockedCells="1"/>
  <mergeCells count="3">
    <mergeCell ref="C3:F3"/>
    <mergeCell ref="C12:F12"/>
    <mergeCell ref="C21:F21"/>
  </mergeCells>
  <pageMargins left="0.7" right="0.7" top="0.75" bottom="0.75" header="0.511805555555556" footer="0.511805555555556"/>
  <pageSetup paperSize="9" firstPageNumber="0" orientation="portrait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5"/>
  </sheetPr>
  <dimension ref="B1:W17"/>
  <sheetViews>
    <sheetView zoomScale="115" zoomScaleNormal="115" topLeftCell="A3" workbookViewId="0">
      <selection activeCell="G13" sqref="G13"/>
    </sheetView>
  </sheetViews>
  <sheetFormatPr defaultColWidth="8.71296296296296" defaultRowHeight="14.4"/>
  <cols>
    <col min="1" max="1" width="2.85185185185185" customWidth="1"/>
    <col min="2" max="2" width="24.1388888888889" customWidth="1"/>
    <col min="3" max="3" width="20.1388888888889" customWidth="1"/>
    <col min="4" max="4" width="11.5740740740741" customWidth="1"/>
    <col min="5" max="5" width="13" customWidth="1"/>
    <col min="6" max="7" width="13.712962962963" customWidth="1"/>
    <col min="9" max="11" width="15.1388888888889" customWidth="1"/>
    <col min="12" max="12" width="13.4259259259259" customWidth="1"/>
    <col min="13" max="13" width="16" customWidth="1"/>
    <col min="16" max="16" width="12.287037037037" customWidth="1"/>
    <col min="17" max="17" width="8.71296296296296" customWidth="1"/>
    <col min="19" max="19" width="11.287037037037" customWidth="1"/>
  </cols>
  <sheetData>
    <row r="1" s="67" customFormat="1" spans="2:8">
      <c r="B1" s="23"/>
      <c r="C1" s="69" t="s">
        <v>47</v>
      </c>
      <c r="D1" s="69"/>
      <c r="E1" s="23"/>
      <c r="F1" s="69" t="s">
        <v>47</v>
      </c>
      <c r="G1" s="69"/>
      <c r="H1" s="23"/>
    </row>
    <row r="2" ht="15" customHeight="1" spans="3:7">
      <c r="C2" s="70" t="s">
        <v>48</v>
      </c>
      <c r="D2" s="70"/>
      <c r="F2" s="71" t="s">
        <v>49</v>
      </c>
      <c r="G2" s="71"/>
    </row>
    <row r="3" spans="2:7">
      <c r="B3" s="72" t="s">
        <v>50</v>
      </c>
      <c r="C3" s="73" t="s">
        <v>51</v>
      </c>
      <c r="D3" s="74" t="s">
        <v>52</v>
      </c>
      <c r="F3" s="73" t="s">
        <v>53</v>
      </c>
      <c r="G3" s="74" t="s">
        <v>52</v>
      </c>
    </row>
    <row r="4" spans="2:7">
      <c r="B4" s="75" t="s">
        <v>54</v>
      </c>
      <c r="C4" s="76">
        <f>H12</f>
        <v>115.6719</v>
      </c>
      <c r="D4" s="76">
        <f>M12*K12</f>
        <v>1.38023133885878</v>
      </c>
      <c r="F4" s="76">
        <f>I12</f>
        <v>27.761256</v>
      </c>
      <c r="G4" s="76">
        <f>T12*R12</f>
        <v>0.331255521326103</v>
      </c>
    </row>
    <row r="5" spans="2:7">
      <c r="B5" s="77" t="s">
        <v>11</v>
      </c>
      <c r="C5" s="76">
        <f>H13</f>
        <v>20</v>
      </c>
      <c r="D5" s="76">
        <f>M13*K13</f>
        <v>1.18795272267909</v>
      </c>
      <c r="F5" s="76">
        <f>I13</f>
        <v>4.8</v>
      </c>
      <c r="G5" s="76">
        <f>T13*R13</f>
        <v>0.285108653442983</v>
      </c>
    </row>
    <row r="6" spans="2:7">
      <c r="B6" s="77" t="s">
        <v>55</v>
      </c>
      <c r="C6" s="78">
        <f>H15</f>
        <v>57.2</v>
      </c>
      <c r="D6" s="79" t="s">
        <v>56</v>
      </c>
      <c r="F6" s="78">
        <f>I15</f>
        <v>13.728</v>
      </c>
      <c r="G6" s="79" t="s">
        <v>56</v>
      </c>
    </row>
    <row r="8" ht="15.15" spans="2:4">
      <c r="B8" s="80"/>
      <c r="C8" s="81"/>
      <c r="D8" s="63"/>
    </row>
    <row r="9" spans="5:23">
      <c r="E9" s="82"/>
      <c r="F9" s="83" t="s">
        <v>57</v>
      </c>
      <c r="G9" s="84"/>
      <c r="H9" s="85" t="s">
        <v>58</v>
      </c>
      <c r="I9" s="101"/>
      <c r="J9" s="102" t="s">
        <v>59</v>
      </c>
      <c r="K9" s="102"/>
      <c r="L9" s="102"/>
      <c r="M9" s="102"/>
      <c r="N9" s="102"/>
      <c r="O9" s="102"/>
      <c r="P9" s="102"/>
      <c r="Q9" s="125" t="s">
        <v>60</v>
      </c>
      <c r="R9" s="125"/>
      <c r="S9" s="125"/>
      <c r="T9" s="125"/>
      <c r="U9" s="125"/>
      <c r="V9" s="125"/>
      <c r="W9" s="125"/>
    </row>
    <row r="10" spans="10:23">
      <c r="J10" s="103"/>
      <c r="K10" s="63"/>
      <c r="L10" s="63"/>
      <c r="M10" s="63"/>
      <c r="N10" s="63"/>
      <c r="O10" s="63"/>
      <c r="P10" s="63"/>
      <c r="Q10" s="103"/>
      <c r="R10" s="63"/>
      <c r="S10" s="63"/>
      <c r="T10" s="63"/>
      <c r="U10" s="63"/>
      <c r="V10" s="63"/>
      <c r="W10" s="126"/>
    </row>
    <row r="11" ht="28.8" spans="2:23">
      <c r="B11" s="86" t="s">
        <v>61</v>
      </c>
      <c r="C11" s="86" t="s">
        <v>62</v>
      </c>
      <c r="D11" s="86" t="s">
        <v>63</v>
      </c>
      <c r="E11" s="86" t="s">
        <v>64</v>
      </c>
      <c r="F11" s="86" t="s">
        <v>65</v>
      </c>
      <c r="G11" s="86" t="s">
        <v>66</v>
      </c>
      <c r="H11" s="86" t="s">
        <v>67</v>
      </c>
      <c r="I11" s="86" t="s">
        <v>68</v>
      </c>
      <c r="J11" s="104" t="s">
        <v>69</v>
      </c>
      <c r="K11" s="86" t="s">
        <v>70</v>
      </c>
      <c r="L11" s="86" t="s">
        <v>71</v>
      </c>
      <c r="M11" s="86" t="s">
        <v>72</v>
      </c>
      <c r="N11" s="86" t="s">
        <v>73</v>
      </c>
      <c r="O11" s="86" t="s">
        <v>74</v>
      </c>
      <c r="P11" s="105" t="s">
        <v>75</v>
      </c>
      <c r="Q11" s="104" t="s">
        <v>69</v>
      </c>
      <c r="R11" s="86" t="s">
        <v>70</v>
      </c>
      <c r="S11" s="86" t="s">
        <v>71</v>
      </c>
      <c r="T11" s="86" t="s">
        <v>72</v>
      </c>
      <c r="U11" s="86" t="s">
        <v>73</v>
      </c>
      <c r="V11" s="86" t="s">
        <v>74</v>
      </c>
      <c r="W11" s="105" t="s">
        <v>75</v>
      </c>
    </row>
    <row r="12" spans="2:23">
      <c r="B12" s="87">
        <v>1</v>
      </c>
      <c r="C12" t="s">
        <v>54</v>
      </c>
      <c r="D12" s="88">
        <v>505617</v>
      </c>
      <c r="E12" s="88">
        <v>15047</v>
      </c>
      <c r="F12" s="89">
        <v>231.3438</v>
      </c>
      <c r="G12" s="89">
        <f>F12*0.24</f>
        <v>55.522512</v>
      </c>
      <c r="H12" s="89">
        <f>0.5*F12</f>
        <v>115.6719</v>
      </c>
      <c r="I12" s="89">
        <f>0.5*G12</f>
        <v>27.761256</v>
      </c>
      <c r="J12" s="106">
        <v>86.3761446504906</v>
      </c>
      <c r="K12" s="107">
        <f>J12/SQRT(E12)</f>
        <v>0.70415595295345</v>
      </c>
      <c r="L12" s="108">
        <f>K12/H12</f>
        <v>0.00608752819788946</v>
      </c>
      <c r="M12" s="109">
        <f>TINV(0.05,$E12-1)</f>
        <v>1.96012166490911</v>
      </c>
      <c r="N12" s="107">
        <f>H12-M12*K12</f>
        <v>114.291668661141</v>
      </c>
      <c r="O12" s="107">
        <f>H12+M12*K12</f>
        <v>117.052131338859</v>
      </c>
      <c r="P12" s="110">
        <f>M12*K12/H12</f>
        <v>0.0119322959064283</v>
      </c>
      <c r="Q12" s="127">
        <v>20.7302747161174</v>
      </c>
      <c r="R12" s="107">
        <f>Q12/SQRT(E12)</f>
        <v>0.168997428708826</v>
      </c>
      <c r="S12" s="128">
        <f>R12/I12</f>
        <v>0.00608752819788938</v>
      </c>
      <c r="T12" s="109">
        <f>TINV(0.05,$E12-1)</f>
        <v>1.96012166490911</v>
      </c>
      <c r="U12" s="107">
        <f>I12-T12*R12</f>
        <v>27.4300004786739</v>
      </c>
      <c r="V12" s="107">
        <f>I12+T12*R12</f>
        <v>28.0925115213261</v>
      </c>
      <c r="W12" s="129">
        <f>T12*R12/I12</f>
        <v>0.0119322959064281</v>
      </c>
    </row>
    <row r="13" s="68" customFormat="1" spans="2:23">
      <c r="B13" s="87">
        <v>2</v>
      </c>
      <c r="C13" s="68" t="s">
        <v>11</v>
      </c>
      <c r="D13" s="88">
        <v>1622588</v>
      </c>
      <c r="E13" s="88">
        <v>1169</v>
      </c>
      <c r="F13" s="89">
        <v>40</v>
      </c>
      <c r="G13" s="89">
        <f>F13*0.24</f>
        <v>9.6</v>
      </c>
      <c r="H13" s="89">
        <f>0.5*F13</f>
        <v>20</v>
      </c>
      <c r="I13" s="89">
        <f>0.5*G13</f>
        <v>4.8</v>
      </c>
      <c r="J13" s="111">
        <v>20.7017971926083</v>
      </c>
      <c r="K13" s="107">
        <f>J13/SQRT(E13)</f>
        <v>0.605481382768524</v>
      </c>
      <c r="L13" s="108">
        <f>K13/H13</f>
        <v>0.0302740691384262</v>
      </c>
      <c r="M13" s="109">
        <f>TINV(0.05,$E13-1)</f>
        <v>1.96199710922119</v>
      </c>
      <c r="N13" s="107">
        <f>H13-M13*K13</f>
        <v>18.8120472773209</v>
      </c>
      <c r="O13" s="107">
        <f>H13+M13*K13</f>
        <v>21.1879527226791</v>
      </c>
      <c r="P13" s="110">
        <f>M13*K13/H13</f>
        <v>0.0593976361339547</v>
      </c>
      <c r="Q13" s="111">
        <v>4.96843132622599</v>
      </c>
      <c r="R13" s="107">
        <f>Q13/SQRT(E13)</f>
        <v>0.145315531864446</v>
      </c>
      <c r="S13" s="128">
        <f>R13/I13</f>
        <v>0.0302740691384263</v>
      </c>
      <c r="T13" s="109">
        <f>TINV(0.05,$E13-1)</f>
        <v>1.96199710922119</v>
      </c>
      <c r="U13" s="107">
        <f>I13-T13*R13</f>
        <v>4.51489134655702</v>
      </c>
      <c r="V13" s="107">
        <f>I13+T13*R13</f>
        <v>5.08510865344298</v>
      </c>
      <c r="W13" s="129">
        <f>T13*R13/I13</f>
        <v>0.0593976361339547</v>
      </c>
    </row>
    <row r="14" s="68" customFormat="1" spans="2:23">
      <c r="B14" s="87"/>
      <c r="D14" s="89"/>
      <c r="E14" s="88"/>
      <c r="F14" s="89"/>
      <c r="G14" s="89"/>
      <c r="H14" s="89"/>
      <c r="I14" s="89"/>
      <c r="J14" s="111"/>
      <c r="K14" s="112"/>
      <c r="L14" s="113"/>
      <c r="M14" s="112"/>
      <c r="N14" s="112"/>
      <c r="O14" s="112"/>
      <c r="P14" s="114"/>
      <c r="Q14" s="111"/>
      <c r="R14" s="112"/>
      <c r="S14" s="113"/>
      <c r="T14" s="112"/>
      <c r="U14" s="112"/>
      <c r="V14" s="112"/>
      <c r="W14" s="114"/>
    </row>
    <row r="15" ht="15.15" spans="2:23">
      <c r="B15" s="90">
        <v>3</v>
      </c>
      <c r="C15" s="91" t="s">
        <v>55</v>
      </c>
      <c r="D15" s="92">
        <v>415958</v>
      </c>
      <c r="E15" s="93"/>
      <c r="F15" s="94"/>
      <c r="G15" s="94"/>
      <c r="H15" s="95">
        <v>57.2</v>
      </c>
      <c r="I15" s="95">
        <v>13.728</v>
      </c>
      <c r="J15" s="115"/>
      <c r="K15" s="116"/>
      <c r="L15" s="117"/>
      <c r="M15" s="118"/>
      <c r="N15" s="118"/>
      <c r="O15" s="118"/>
      <c r="P15" s="119"/>
      <c r="Q15" s="130"/>
      <c r="R15" s="118"/>
      <c r="S15" s="117"/>
      <c r="T15" s="118"/>
      <c r="U15" s="118"/>
      <c r="V15" s="118"/>
      <c r="W15" s="119"/>
    </row>
    <row r="16" s="67" customFormat="1" spans="2:23">
      <c r="B16" s="96"/>
      <c r="C16" s="96" t="s">
        <v>76</v>
      </c>
      <c r="D16" s="97">
        <f>SUM(D12:D15)</f>
        <v>2544163</v>
      </c>
      <c r="E16" s="97">
        <f>SUM(E12:E15)</f>
        <v>16216</v>
      </c>
      <c r="F16" s="98"/>
      <c r="G16" s="98"/>
      <c r="H16" s="99">
        <f>(D12*H12+D13*H13+D15*H15)/D16</f>
        <v>45.0954740959207</v>
      </c>
      <c r="I16" s="99">
        <f>(D12*I12+D13*I13+D15*I15)/D16</f>
        <v>10.822913783021</v>
      </c>
      <c r="J16" s="120"/>
      <c r="K16" s="121"/>
      <c r="L16" s="122"/>
      <c r="M16" s="123"/>
      <c r="N16" s="124"/>
      <c r="O16" s="124"/>
      <c r="P16" s="122"/>
      <c r="Q16" s="120"/>
      <c r="R16" s="121"/>
      <c r="S16" s="122"/>
      <c r="T16" s="123"/>
      <c r="U16" s="124"/>
      <c r="V16" s="124"/>
      <c r="W16" s="122"/>
    </row>
    <row r="17" spans="3:3">
      <c r="C17" s="100" t="s">
        <v>77</v>
      </c>
    </row>
  </sheetData>
  <sheetProtection selectLockedCells="1" selectUnlockedCells="1"/>
  <mergeCells count="8">
    <mergeCell ref="C1:D1"/>
    <mergeCell ref="F1:G1"/>
    <mergeCell ref="C2:D2"/>
    <mergeCell ref="F2:G2"/>
    <mergeCell ref="F9:G9"/>
    <mergeCell ref="H9:I9"/>
    <mergeCell ref="J9:P9"/>
    <mergeCell ref="Q9:W9"/>
  </mergeCells>
  <pageMargins left="0.7" right="0.7" top="0.75" bottom="0.75" header="0.511805555555556" footer="0.511805555555556"/>
  <pageSetup paperSize="9" firstPageNumber="0" orientation="portrait" useFirstPageNumber="1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2"/>
    <pageSetUpPr fitToPage="1"/>
  </sheetPr>
  <dimension ref="B1:L47"/>
  <sheetViews>
    <sheetView tabSelected="1" zoomScale="93" zoomScaleNormal="93" topLeftCell="A4" workbookViewId="0">
      <selection activeCell="F41" sqref="F41"/>
    </sheetView>
  </sheetViews>
  <sheetFormatPr defaultColWidth="8.71296296296296" defaultRowHeight="14.4"/>
  <cols>
    <col min="1" max="1" width="2.28703703703704" customWidth="1"/>
    <col min="2" max="2" width="25.5740740740741" customWidth="1"/>
    <col min="3" max="3" width="28.8518518518519" customWidth="1"/>
    <col min="4" max="4" width="22.1388888888889" customWidth="1"/>
    <col min="5" max="5" width="34.5740740740741" customWidth="1"/>
    <col min="6" max="6" width="34" customWidth="1"/>
    <col min="7" max="7" width="29.287037037037" customWidth="1"/>
    <col min="8" max="8" width="22.287037037037" customWidth="1"/>
    <col min="9" max="9" width="27.8518518518519" customWidth="1"/>
    <col min="10" max="10" width="13.4259259259259" customWidth="1"/>
    <col min="11" max="12" width="11.1388888888889" customWidth="1"/>
    <col min="13" max="13" width="14" customWidth="1"/>
  </cols>
  <sheetData>
    <row r="1" spans="2:3">
      <c r="B1" s="2" t="s">
        <v>78</v>
      </c>
      <c r="C1" t="s">
        <v>7</v>
      </c>
    </row>
    <row r="2" spans="2:8">
      <c r="B2" s="3"/>
      <c r="C2" s="4" t="s">
        <v>79</v>
      </c>
      <c r="D2" s="5"/>
      <c r="E2" s="6"/>
      <c r="F2" s="7" t="s">
        <v>80</v>
      </c>
      <c r="G2" s="8"/>
      <c r="H2" s="9"/>
    </row>
    <row r="3" spans="2:8">
      <c r="B3" s="3"/>
      <c r="C3" s="3" t="s">
        <v>6</v>
      </c>
      <c r="D3" s="3" t="s">
        <v>28</v>
      </c>
      <c r="E3" s="3" t="s">
        <v>38</v>
      </c>
      <c r="F3" s="3" t="s">
        <v>6</v>
      </c>
      <c r="G3" s="3" t="s">
        <v>28</v>
      </c>
      <c r="H3" s="3" t="s">
        <v>38</v>
      </c>
    </row>
    <row r="4" spans="2:8">
      <c r="B4" s="3" t="s">
        <v>54</v>
      </c>
      <c r="C4" s="10">
        <v>112087</v>
      </c>
      <c r="D4" s="10">
        <v>9629</v>
      </c>
      <c r="E4" s="10">
        <v>2685</v>
      </c>
      <c r="F4" s="11">
        <v>0</v>
      </c>
      <c r="G4" s="11">
        <v>0</v>
      </c>
      <c r="H4" s="10">
        <v>0</v>
      </c>
    </row>
    <row r="5" spans="2:8">
      <c r="B5" s="3" t="s">
        <v>11</v>
      </c>
      <c r="C5" s="10">
        <v>497652</v>
      </c>
      <c r="D5" s="10">
        <v>115061</v>
      </c>
      <c r="E5" s="10">
        <v>8026</v>
      </c>
      <c r="F5" s="11">
        <v>0</v>
      </c>
      <c r="G5" s="11">
        <v>0</v>
      </c>
      <c r="H5" s="10">
        <v>0</v>
      </c>
    </row>
    <row r="6" spans="2:9">
      <c r="B6" s="3" t="s">
        <v>81</v>
      </c>
      <c r="C6" s="10">
        <v>3450</v>
      </c>
      <c r="D6" s="10">
        <v>3217</v>
      </c>
      <c r="E6" s="12">
        <v>396</v>
      </c>
      <c r="F6" s="13">
        <v>74273</v>
      </c>
      <c r="G6" s="13">
        <v>37485</v>
      </c>
      <c r="H6" s="13">
        <v>21663</v>
      </c>
      <c r="I6" s="64"/>
    </row>
    <row r="9" spans="2:2">
      <c r="B9" s="2" t="s">
        <v>82</v>
      </c>
    </row>
    <row r="10" s="1" customFormat="1" ht="15" customHeight="1" spans="3:7">
      <c r="C10" s="14" t="s">
        <v>47</v>
      </c>
      <c r="D10" s="15"/>
      <c r="E10" s="15"/>
      <c r="F10" s="15"/>
      <c r="G10" s="16" t="s">
        <v>83</v>
      </c>
    </row>
    <row r="11" s="1" customFormat="1" spans="2:12">
      <c r="B11" s="17" t="s">
        <v>84</v>
      </c>
      <c r="C11" s="18" t="s">
        <v>51</v>
      </c>
      <c r="D11" s="19" t="s">
        <v>52</v>
      </c>
      <c r="E11" s="20" t="s">
        <v>53</v>
      </c>
      <c r="F11" s="21" t="s">
        <v>52</v>
      </c>
      <c r="G11" s="22" t="s">
        <v>85</v>
      </c>
      <c r="I11" s="17" t="s">
        <v>86</v>
      </c>
      <c r="K11"/>
      <c r="L11"/>
    </row>
    <row r="12" spans="2:12">
      <c r="B12" s="23" t="s">
        <v>54</v>
      </c>
      <c r="C12" s="24">
        <f>'AGC + BGC'!C4</f>
        <v>115.6719</v>
      </c>
      <c r="D12" s="25">
        <f>'AGC + BGC'!D4</f>
        <v>1.38023133885878</v>
      </c>
      <c r="E12" s="25">
        <f>'AGC + BGC'!F4</f>
        <v>27.761256</v>
      </c>
      <c r="F12" s="26">
        <f>'AGC + BGC'!G4</f>
        <v>0.331255521326103</v>
      </c>
      <c r="G12" s="26">
        <f>(C12+E12)*I12</f>
        <v>526.39968252</v>
      </c>
      <c r="H12" s="1"/>
      <c r="I12" s="65">
        <v>3.67</v>
      </c>
      <c r="J12" s="1"/>
      <c r="L12" s="66"/>
    </row>
    <row r="13" spans="2:12">
      <c r="B13" s="27" t="s">
        <v>11</v>
      </c>
      <c r="C13" s="24">
        <f>'AGC + BGC'!C5</f>
        <v>20</v>
      </c>
      <c r="D13" s="25">
        <f>'AGC + BGC'!D5</f>
        <v>1.18795272267909</v>
      </c>
      <c r="E13" s="25">
        <f>'AGC + BGC'!F5</f>
        <v>4.8</v>
      </c>
      <c r="F13" s="26">
        <f>'AGC + BGC'!G5</f>
        <v>0.285108653442983</v>
      </c>
      <c r="G13" s="26">
        <f>(C13+E13)*I12</f>
        <v>91.016</v>
      </c>
      <c r="H13" s="1"/>
      <c r="I13" s="65"/>
      <c r="J13" s="63"/>
      <c r="L13" s="66"/>
    </row>
    <row r="14" spans="2:10">
      <c r="B14" s="27" t="s">
        <v>55</v>
      </c>
      <c r="C14" s="24">
        <f>'AGC + BGC'!C6</f>
        <v>57.2</v>
      </c>
      <c r="D14" s="25" t="str">
        <f>'AGC + BGC'!D6</f>
        <v>-</v>
      </c>
      <c r="E14" s="25">
        <f>'AGC + BGC'!F6</f>
        <v>13.728</v>
      </c>
      <c r="F14" s="26" t="str">
        <f>'AGC + BGC'!G6</f>
        <v>-</v>
      </c>
      <c r="G14" s="26">
        <f>(C14+E14)*I12</f>
        <v>260.30576</v>
      </c>
      <c r="H14" s="1"/>
      <c r="I14" s="65"/>
      <c r="J14" s="63"/>
    </row>
    <row r="15" spans="2:7">
      <c r="B15" s="28" t="s">
        <v>87</v>
      </c>
      <c r="C15">
        <v>0</v>
      </c>
      <c r="E15">
        <v>0</v>
      </c>
      <c r="G15" s="29"/>
    </row>
    <row r="16" spans="2:7">
      <c r="B16" s="28"/>
      <c r="G16" s="29"/>
    </row>
    <row r="17" spans="2:7">
      <c r="B17" s="30" t="s">
        <v>88</v>
      </c>
      <c r="G17" s="29"/>
    </row>
    <row r="18" spans="2:7">
      <c r="B18" s="1"/>
      <c r="C18" s="14" t="s">
        <v>47</v>
      </c>
      <c r="D18" s="15"/>
      <c r="E18" s="15"/>
      <c r="F18" s="15"/>
      <c r="G18" s="16" t="s">
        <v>89</v>
      </c>
    </row>
    <row r="19" spans="2:7">
      <c r="B19" s="17" t="s">
        <v>84</v>
      </c>
      <c r="C19" s="18" t="s">
        <v>51</v>
      </c>
      <c r="D19" s="19" t="s">
        <v>52</v>
      </c>
      <c r="E19" s="20" t="s">
        <v>53</v>
      </c>
      <c r="F19" s="21" t="s">
        <v>52</v>
      </c>
      <c r="G19" s="22" t="s">
        <v>90</v>
      </c>
    </row>
    <row r="20" spans="2:7">
      <c r="B20" s="23" t="s">
        <v>54</v>
      </c>
      <c r="C20" s="24" t="s">
        <v>91</v>
      </c>
      <c r="D20" s="25" t="s">
        <v>91</v>
      </c>
      <c r="E20" s="25" t="s">
        <v>91</v>
      </c>
      <c r="F20" s="26" t="s">
        <v>91</v>
      </c>
      <c r="G20" s="29"/>
    </row>
    <row r="21" spans="2:7">
      <c r="B21" s="27" t="s">
        <v>11</v>
      </c>
      <c r="C21" s="24" t="s">
        <v>91</v>
      </c>
      <c r="D21" s="25" t="s">
        <v>91</v>
      </c>
      <c r="E21" s="25" t="s">
        <v>91</v>
      </c>
      <c r="F21" s="26" t="s">
        <v>91</v>
      </c>
      <c r="G21" s="29"/>
    </row>
    <row r="22" spans="2:7">
      <c r="B22" s="27" t="s">
        <v>55</v>
      </c>
      <c r="C22" s="24">
        <v>11.15</v>
      </c>
      <c r="D22" s="25" t="s">
        <v>56</v>
      </c>
      <c r="E22" s="25">
        <f>0.24*C22</f>
        <v>2.676</v>
      </c>
      <c r="F22" s="26" t="s">
        <v>56</v>
      </c>
      <c r="G22" s="26">
        <f>(C22+E22)*I12</f>
        <v>50.74142</v>
      </c>
    </row>
    <row r="23" spans="2:7">
      <c r="B23" s="28" t="s">
        <v>87</v>
      </c>
      <c r="C23">
        <v>0</v>
      </c>
      <c r="E23">
        <v>0</v>
      </c>
      <c r="G23" s="29"/>
    </row>
    <row r="24" spans="2:7">
      <c r="B24" s="28"/>
      <c r="G24" s="29"/>
    </row>
    <row r="25" spans="2:7">
      <c r="B25" s="28"/>
      <c r="G25" s="29"/>
    </row>
    <row r="26" spans="2:7">
      <c r="B26" s="30" t="s">
        <v>92</v>
      </c>
      <c r="G26" s="29"/>
    </row>
    <row r="27" spans="2:6">
      <c r="B27" s="31"/>
      <c r="C27" s="32" t="s">
        <v>93</v>
      </c>
      <c r="D27" s="33" t="s">
        <v>94</v>
      </c>
      <c r="E27" s="34" t="s">
        <v>95</v>
      </c>
      <c r="F27" s="33" t="s">
        <v>96</v>
      </c>
    </row>
    <row r="28" spans="2:6">
      <c r="B28" s="31"/>
      <c r="C28" s="35"/>
      <c r="D28" s="3" t="s">
        <v>97</v>
      </c>
      <c r="E28" s="36" t="s">
        <v>98</v>
      </c>
      <c r="F28" s="3" t="s">
        <v>99</v>
      </c>
    </row>
    <row r="29" spans="2:6">
      <c r="B29" s="37"/>
      <c r="C29" s="35" t="s">
        <v>100</v>
      </c>
      <c r="D29" s="3" t="s">
        <v>101</v>
      </c>
      <c r="E29" s="36" t="s">
        <v>102</v>
      </c>
      <c r="F29" s="38" t="s">
        <v>103</v>
      </c>
    </row>
    <row r="30" spans="2:6">
      <c r="B30" s="39" t="s">
        <v>54</v>
      </c>
      <c r="C30" s="40">
        <f>SUM(C4:E4)</f>
        <v>124401</v>
      </c>
      <c r="D30" s="26">
        <f>(G12-G15)</f>
        <v>526.39968252</v>
      </c>
      <c r="E30" s="36">
        <f>C30*D30</f>
        <v>65484646.9051705</v>
      </c>
      <c r="F30" s="41">
        <f>E30/15</f>
        <v>4365643.12701137</v>
      </c>
    </row>
    <row r="31" spans="2:6">
      <c r="B31" s="42" t="s">
        <v>11</v>
      </c>
      <c r="C31" s="40">
        <f>SUM(C5:E5)</f>
        <v>620739</v>
      </c>
      <c r="D31" s="26">
        <f>(G13-E15)</f>
        <v>91.016</v>
      </c>
      <c r="E31" s="36">
        <f>C31*D31</f>
        <v>56497180.824</v>
      </c>
      <c r="F31" s="41">
        <f t="shared" ref="F31:F33" si="0">E31/15</f>
        <v>3766478.7216</v>
      </c>
    </row>
    <row r="32" spans="2:6">
      <c r="B32" s="42" t="s">
        <v>81</v>
      </c>
      <c r="C32" s="40">
        <f>SUM(C6:E6)</f>
        <v>7063</v>
      </c>
      <c r="D32" s="26">
        <f>(G14-E15)</f>
        <v>260.30576</v>
      </c>
      <c r="E32" s="36">
        <f>C32*D32</f>
        <v>1838539.58288</v>
      </c>
      <c r="F32" s="41">
        <f t="shared" si="0"/>
        <v>122569.305525333</v>
      </c>
    </row>
    <row r="33" spans="2:6">
      <c r="B33" s="43" t="s">
        <v>76</v>
      </c>
      <c r="C33" s="44"/>
      <c r="D33" s="44"/>
      <c r="E33" s="45">
        <f>SUM(E30:E32)</f>
        <v>123820367.312051</v>
      </c>
      <c r="F33" s="46">
        <f t="shared" si="0"/>
        <v>8254691.1541367</v>
      </c>
    </row>
    <row r="34" spans="2:5">
      <c r="B34" s="28"/>
      <c r="E34" s="47"/>
    </row>
    <row r="35" spans="2:7">
      <c r="B35" s="30" t="s">
        <v>104</v>
      </c>
      <c r="G35" s="29"/>
    </row>
    <row r="36" spans="2:7">
      <c r="B36" s="28"/>
      <c r="C36" s="48" t="s">
        <v>105</v>
      </c>
      <c r="D36" s="48" t="s">
        <v>106</v>
      </c>
      <c r="E36" s="49" t="s">
        <v>107</v>
      </c>
      <c r="F36" s="50" t="s">
        <v>108</v>
      </c>
      <c r="G36" s="29"/>
    </row>
    <row r="37" spans="2:7">
      <c r="B37" s="28"/>
      <c r="C37" s="51"/>
      <c r="D37" s="51"/>
      <c r="E37" s="52" t="s">
        <v>109</v>
      </c>
      <c r="F37" s="53" t="s">
        <v>110</v>
      </c>
      <c r="G37" s="29"/>
    </row>
    <row r="38" spans="2:7">
      <c r="B38" s="54"/>
      <c r="C38" s="55" t="s">
        <v>100</v>
      </c>
      <c r="D38" s="55" t="s">
        <v>101</v>
      </c>
      <c r="E38" s="56" t="s">
        <v>102</v>
      </c>
      <c r="F38" s="57" t="s">
        <v>103</v>
      </c>
      <c r="G38" s="29"/>
    </row>
    <row r="39" spans="2:7">
      <c r="B39" s="39" t="s">
        <v>54</v>
      </c>
      <c r="C39" s="58">
        <f>SUM(F4:H4)</f>
        <v>0</v>
      </c>
      <c r="D39" s="59" t="s">
        <v>91</v>
      </c>
      <c r="E39" s="60" t="s">
        <v>91</v>
      </c>
      <c r="F39" s="57" t="s">
        <v>91</v>
      </c>
      <c r="G39" s="29"/>
    </row>
    <row r="40" spans="2:7">
      <c r="B40" s="42" t="s">
        <v>11</v>
      </c>
      <c r="C40" s="40">
        <f>SUM(F5:H5)</f>
        <v>0</v>
      </c>
      <c r="D40" s="3" t="s">
        <v>91</v>
      </c>
      <c r="E40" s="61" t="s">
        <v>91</v>
      </c>
      <c r="F40" s="38" t="s">
        <v>91</v>
      </c>
      <c r="G40" s="29"/>
    </row>
    <row r="41" spans="2:7">
      <c r="B41" s="42" t="s">
        <v>81</v>
      </c>
      <c r="C41" s="40">
        <f>SUM(F6:H6)</f>
        <v>133421</v>
      </c>
      <c r="D41" s="26" t="s">
        <v>91</v>
      </c>
      <c r="E41" s="62">
        <v>0</v>
      </c>
      <c r="F41" s="62">
        <f>E41/15</f>
        <v>0</v>
      </c>
      <c r="G41" s="29"/>
    </row>
    <row r="42" spans="2:7">
      <c r="B42" s="43" t="s">
        <v>111</v>
      </c>
      <c r="C42" s="45"/>
      <c r="D42" s="44"/>
      <c r="E42" s="45">
        <f>E41</f>
        <v>0</v>
      </c>
      <c r="F42" s="45">
        <f>F41</f>
        <v>0</v>
      </c>
      <c r="G42" s="29"/>
    </row>
    <row r="43" spans="2:7">
      <c r="B43" s="28"/>
      <c r="D43" s="63"/>
      <c r="G43" s="29"/>
    </row>
    <row r="44" spans="2:7">
      <c r="B44" s="28"/>
      <c r="D44" s="63"/>
      <c r="G44" s="29"/>
    </row>
    <row r="45" spans="2:7">
      <c r="B45" s="28"/>
      <c r="D45" s="63"/>
      <c r="G45" s="29"/>
    </row>
    <row r="46" spans="2:7">
      <c r="B46" s="28"/>
      <c r="D46" s="63"/>
      <c r="G46" s="29"/>
    </row>
    <row r="47" spans="2:7">
      <c r="B47" s="28"/>
      <c r="D47" s="63"/>
      <c r="G47" s="29"/>
    </row>
  </sheetData>
  <sheetProtection selectLockedCells="1" selectUnlockedCells="1"/>
  <mergeCells count="4">
    <mergeCell ref="C2:E2"/>
    <mergeCell ref="F2:H2"/>
    <mergeCell ref="C10:F10"/>
    <mergeCell ref="C18:F18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INDEX</vt:lpstr>
      <vt:lpstr>AD</vt:lpstr>
      <vt:lpstr>AGC + BGC</vt:lpstr>
      <vt:lpstr>FRL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Sandker (FOM)</dc:creator>
  <cp:lastModifiedBy>Bob Kazungu</cp:lastModifiedBy>
  <cp:revision>6</cp:revision>
  <dcterms:created xsi:type="dcterms:W3CDTF">2015-10-20T05:55:00Z</dcterms:created>
  <cp:lastPrinted>2017-01-12T16:24:00Z</cp:lastPrinted>
  <dcterms:modified xsi:type="dcterms:W3CDTF">2024-11-26T09:05:49Z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FAO of the UN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659F63CFAE96493B8738ADCCDBEBFC78_13</vt:lpwstr>
  </property>
  <property fmtid="{D5CDD505-2E9C-101B-9397-08002B2CF9AE}" pid="10" name="KSOProductBuildVer">
    <vt:lpwstr>1033-12.2.0.18911</vt:lpwstr>
  </property>
</Properties>
</file>